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Feuil1!$A$28:$K$38</definedName>
  </definedNames>
  <calcPr calcId="125725"/>
</workbook>
</file>

<file path=xl/calcChain.xml><?xml version="1.0" encoding="utf-8"?>
<calcChain xmlns="http://schemas.openxmlformats.org/spreadsheetml/2006/main">
  <c r="C38" i="1"/>
  <c r="E38" s="1"/>
  <c r="D38" s="1"/>
  <c r="B38"/>
  <c r="C37"/>
  <c r="K37" s="1"/>
  <c r="J37" s="1"/>
  <c r="B37"/>
  <c r="I36"/>
  <c r="H36" s="1"/>
  <c r="G36"/>
  <c r="F36" s="1"/>
  <c r="C36"/>
  <c r="K36" s="1"/>
  <c r="J36" s="1"/>
  <c r="B36"/>
  <c r="I35"/>
  <c r="C35"/>
  <c r="K35" s="1"/>
  <c r="B35"/>
  <c r="C34"/>
  <c r="E34" s="1"/>
  <c r="B34"/>
  <c r="I33"/>
  <c r="H33" s="1"/>
  <c r="G33"/>
  <c r="F33" s="1"/>
  <c r="E33"/>
  <c r="D33" s="1"/>
  <c r="C33"/>
  <c r="K33" s="1"/>
  <c r="J33" s="1"/>
  <c r="B33"/>
  <c r="C32"/>
  <c r="K32" s="1"/>
  <c r="J32" s="1"/>
  <c r="B32"/>
  <c r="C62"/>
  <c r="I62" s="1"/>
  <c r="B62"/>
  <c r="G61"/>
  <c r="C61"/>
  <c r="K61" s="1"/>
  <c r="B61"/>
  <c r="C60"/>
  <c r="E60" s="1"/>
  <c r="B60"/>
  <c r="C59"/>
  <c r="G59" s="1"/>
  <c r="F59" s="1"/>
  <c r="B59"/>
  <c r="C58"/>
  <c r="I58" s="1"/>
  <c r="H58" s="1"/>
  <c r="B58"/>
  <c r="C57"/>
  <c r="K57" s="1"/>
  <c r="J57" s="1"/>
  <c r="B57"/>
  <c r="C56"/>
  <c r="E56" s="1"/>
  <c r="D56" s="1"/>
  <c r="B56"/>
  <c r="E26"/>
  <c r="C26"/>
  <c r="G26" s="1"/>
  <c r="B26"/>
  <c r="C25"/>
  <c r="I25" s="1"/>
  <c r="B25"/>
  <c r="E24"/>
  <c r="C24"/>
  <c r="K24" s="1"/>
  <c r="B24"/>
  <c r="C23"/>
  <c r="E23" s="1"/>
  <c r="D23" s="1"/>
  <c r="B23"/>
  <c r="C22"/>
  <c r="G22" s="1"/>
  <c r="F22" s="1"/>
  <c r="B22"/>
  <c r="C21"/>
  <c r="I21" s="1"/>
  <c r="H21" s="1"/>
  <c r="B21"/>
  <c r="C20"/>
  <c r="K20" s="1"/>
  <c r="J20" s="1"/>
  <c r="B20"/>
  <c r="C50"/>
  <c r="K50" s="1"/>
  <c r="J50" s="1"/>
  <c r="B50"/>
  <c r="C49"/>
  <c r="I49" s="1"/>
  <c r="B49"/>
  <c r="E48"/>
  <c r="C48"/>
  <c r="I48" s="1"/>
  <c r="B48"/>
  <c r="C47"/>
  <c r="I47" s="1"/>
  <c r="B47"/>
  <c r="C46"/>
  <c r="K46" s="1"/>
  <c r="B46"/>
  <c r="C45"/>
  <c r="G45" s="1"/>
  <c r="F45" s="1"/>
  <c r="B45"/>
  <c r="C44"/>
  <c r="K44" s="1"/>
  <c r="J44" s="1"/>
  <c r="B44"/>
  <c r="B13"/>
  <c r="B12"/>
  <c r="B11"/>
  <c r="B10"/>
  <c r="B9"/>
  <c r="B8"/>
  <c r="B7"/>
  <c r="C13"/>
  <c r="C12"/>
  <c r="E12" s="1"/>
  <c r="C11"/>
  <c r="G11" s="1"/>
  <c r="C10"/>
  <c r="G10" s="1"/>
  <c r="C9"/>
  <c r="K9" s="1"/>
  <c r="C8"/>
  <c r="G8" s="1"/>
  <c r="C7"/>
  <c r="E7" s="1"/>
  <c r="K38" l="1"/>
  <c r="J38" s="1"/>
  <c r="I37"/>
  <c r="H37" s="1"/>
  <c r="H35"/>
  <c r="G37"/>
  <c r="F37" s="1"/>
  <c r="J35"/>
  <c r="E37"/>
  <c r="D37" s="1"/>
  <c r="I32"/>
  <c r="H32" s="1"/>
  <c r="G32"/>
  <c r="F32" s="1"/>
  <c r="D34"/>
  <c r="E32"/>
  <c r="D32" s="1"/>
  <c r="I34"/>
  <c r="H34" s="1"/>
  <c r="G35"/>
  <c r="F35" s="1"/>
  <c r="E36"/>
  <c r="D36" s="1"/>
  <c r="I38"/>
  <c r="H38" s="1"/>
  <c r="G34"/>
  <c r="F34" s="1"/>
  <c r="E35"/>
  <c r="D35" s="1"/>
  <c r="G38"/>
  <c r="F38" s="1"/>
  <c r="K34"/>
  <c r="J34" s="1"/>
  <c r="D26"/>
  <c r="E47"/>
  <c r="G23"/>
  <c r="F23" s="1"/>
  <c r="F26"/>
  <c r="H62"/>
  <c r="I24"/>
  <c r="I57"/>
  <c r="H57" s="1"/>
  <c r="G57"/>
  <c r="F57" s="1"/>
  <c r="E59"/>
  <c r="D59" s="1"/>
  <c r="E62"/>
  <c r="D62" s="1"/>
  <c r="G58"/>
  <c r="F58" s="1"/>
  <c r="F61"/>
  <c r="E58"/>
  <c r="D58" s="1"/>
  <c r="J61"/>
  <c r="D60"/>
  <c r="G62"/>
  <c r="F62" s="1"/>
  <c r="I61"/>
  <c r="H61" s="1"/>
  <c r="E44"/>
  <c r="D44" s="1"/>
  <c r="G47"/>
  <c r="F47" s="1"/>
  <c r="J46"/>
  <c r="K56"/>
  <c r="J56" s="1"/>
  <c r="K60"/>
  <c r="J60" s="1"/>
  <c r="I56"/>
  <c r="H56" s="1"/>
  <c r="K59"/>
  <c r="J59" s="1"/>
  <c r="G56"/>
  <c r="F56" s="1"/>
  <c r="E57"/>
  <c r="D57" s="1"/>
  <c r="K58"/>
  <c r="J58" s="1"/>
  <c r="I59"/>
  <c r="H59" s="1"/>
  <c r="G60"/>
  <c r="F60" s="1"/>
  <c r="E61"/>
  <c r="D61" s="1"/>
  <c r="K62"/>
  <c r="J62" s="1"/>
  <c r="I60"/>
  <c r="H60" s="1"/>
  <c r="G50"/>
  <c r="F50" s="1"/>
  <c r="I22"/>
  <c r="H22" s="1"/>
  <c r="E50"/>
  <c r="D50" s="1"/>
  <c r="E22"/>
  <c r="D22" s="1"/>
  <c r="H24"/>
  <c r="D24"/>
  <c r="J24"/>
  <c r="I26"/>
  <c r="H26" s="1"/>
  <c r="I20"/>
  <c r="H20" s="1"/>
  <c r="E20"/>
  <c r="D20" s="1"/>
  <c r="H25"/>
  <c r="G21"/>
  <c r="F21" s="1"/>
  <c r="K23"/>
  <c r="J23" s="1"/>
  <c r="G25"/>
  <c r="F25" s="1"/>
  <c r="G20"/>
  <c r="F20" s="1"/>
  <c r="E21"/>
  <c r="D21" s="1"/>
  <c r="K22"/>
  <c r="J22" s="1"/>
  <c r="I23"/>
  <c r="H23" s="1"/>
  <c r="G24"/>
  <c r="F24" s="1"/>
  <c r="E25"/>
  <c r="D25" s="1"/>
  <c r="K26"/>
  <c r="J26" s="1"/>
  <c r="K21"/>
  <c r="J21" s="1"/>
  <c r="K25"/>
  <c r="J25" s="1"/>
  <c r="H49"/>
  <c r="I46"/>
  <c r="H46" s="1"/>
  <c r="G46"/>
  <c r="F46" s="1"/>
  <c r="D48"/>
  <c r="E46"/>
  <c r="D46" s="1"/>
  <c r="H48"/>
  <c r="I50"/>
  <c r="H50" s="1"/>
  <c r="D47"/>
  <c r="H47"/>
  <c r="K49"/>
  <c r="J49" s="1"/>
  <c r="I45"/>
  <c r="H45" s="1"/>
  <c r="K48"/>
  <c r="J48" s="1"/>
  <c r="I44"/>
  <c r="H44" s="1"/>
  <c r="K47"/>
  <c r="J47" s="1"/>
  <c r="G49"/>
  <c r="F49" s="1"/>
  <c r="G44"/>
  <c r="F44" s="1"/>
  <c r="E45"/>
  <c r="D45" s="1"/>
  <c r="G48"/>
  <c r="F48" s="1"/>
  <c r="E49"/>
  <c r="D49" s="1"/>
  <c r="K45"/>
  <c r="J45" s="1"/>
  <c r="F11"/>
  <c r="F10"/>
  <c r="J9"/>
  <c r="F8"/>
  <c r="D7"/>
  <c r="E11"/>
  <c r="D11" s="1"/>
  <c r="K11"/>
  <c r="J11" s="1"/>
  <c r="I11"/>
  <c r="H11" s="1"/>
  <c r="I10"/>
  <c r="H10" s="1"/>
  <c r="K10"/>
  <c r="J10" s="1"/>
  <c r="E10"/>
  <c r="D10" s="1"/>
  <c r="I9"/>
  <c r="H9" s="1"/>
  <c r="G9"/>
  <c r="F9" s="1"/>
  <c r="E9"/>
  <c r="D9" s="1"/>
  <c r="I8"/>
  <c r="H8" s="1"/>
  <c r="K8"/>
  <c r="J8" s="1"/>
  <c r="E8"/>
  <c r="D8" s="1"/>
  <c r="G7"/>
  <c r="F7" s="1"/>
  <c r="K7"/>
  <c r="J7" s="1"/>
  <c r="I7"/>
  <c r="H7" s="1"/>
  <c r="D12"/>
  <c r="I12"/>
  <c r="H12" s="1"/>
  <c r="G12"/>
  <c r="F12" s="1"/>
  <c r="K12"/>
  <c r="J12" s="1"/>
  <c r="I13" l="1"/>
  <c r="H13" s="1"/>
  <c r="G13"/>
  <c r="F13" s="1"/>
  <c r="K13"/>
  <c r="J13" s="1"/>
  <c r="E13"/>
  <c r="D13" s="1"/>
</calcChain>
</file>

<file path=xl/sharedStrings.xml><?xml version="1.0" encoding="utf-8"?>
<sst xmlns="http://schemas.openxmlformats.org/spreadsheetml/2006/main" count="139" uniqueCount="36">
  <si>
    <t>TYPE</t>
  </si>
  <si>
    <t>ASSIST = 1</t>
  </si>
  <si>
    <t>ASSIST = 2</t>
  </si>
  <si>
    <t>ASSIST = 3</t>
  </si>
  <si>
    <t>ASSIST = 4</t>
  </si>
  <si>
    <t>ASSIST = 5</t>
  </si>
  <si>
    <t>36V 10.4 Ampere-heure</t>
  </si>
  <si>
    <t>36V 14.5 Ampere-heure</t>
  </si>
  <si>
    <t>36V 17.5 Ampere-heure</t>
  </si>
  <si>
    <t>36V 18.2 Ampere-heure</t>
  </si>
  <si>
    <t>36V 13.0 Ampere-heure</t>
  </si>
  <si>
    <r>
      <rPr>
        <b/>
        <u/>
        <sz val="11"/>
        <color theme="1"/>
        <rFont val="Calibri"/>
        <family val="2"/>
        <scheme val="minor"/>
      </rPr>
      <t>Throttle seulement</t>
    </r>
    <r>
      <rPr>
        <u/>
        <sz val="11"/>
        <color theme="1"/>
        <rFont val="Calibri"/>
        <family val="2"/>
        <scheme val="minor"/>
      </rPr>
      <t xml:space="preserve">
Pédale pas
VITESSE appx = 19KMH</t>
    </r>
  </si>
  <si>
    <r>
      <rPr>
        <b/>
        <u/>
        <sz val="11"/>
        <color theme="1"/>
        <rFont val="Calibri"/>
        <family val="2"/>
        <scheme val="minor"/>
      </rPr>
      <t>ASSIST =1</t>
    </r>
    <r>
      <rPr>
        <u/>
        <sz val="11"/>
        <color theme="1"/>
        <rFont val="Calibri"/>
        <family val="2"/>
        <scheme val="minor"/>
      </rPr>
      <t xml:space="preserve">
Pédale continu
VITESSE appx = 19KMH</t>
    </r>
  </si>
  <si>
    <r>
      <rPr>
        <b/>
        <u/>
        <sz val="11"/>
        <color theme="1"/>
        <rFont val="Calibri"/>
        <family val="2"/>
        <scheme val="minor"/>
      </rPr>
      <t>Throttle seulement</t>
    </r>
    <r>
      <rPr>
        <u/>
        <sz val="11"/>
        <color theme="1"/>
        <rFont val="Calibri"/>
        <family val="2"/>
        <scheme val="minor"/>
      </rPr>
      <t xml:space="preserve">
Pédale pas
VITESSE appx = 23KMH</t>
    </r>
  </si>
  <si>
    <r>
      <rPr>
        <b/>
        <u/>
        <sz val="11"/>
        <color theme="1"/>
        <rFont val="Calibri"/>
        <family val="2"/>
        <scheme val="minor"/>
      </rPr>
      <t>ASSIST =2</t>
    </r>
    <r>
      <rPr>
        <u/>
        <sz val="11"/>
        <color theme="1"/>
        <rFont val="Calibri"/>
        <family val="2"/>
        <scheme val="minor"/>
      </rPr>
      <t xml:space="preserve">
Pédale continu
VITESSE appx = 23KMH</t>
    </r>
  </si>
  <si>
    <r>
      <rPr>
        <b/>
        <u/>
        <sz val="11"/>
        <color theme="1"/>
        <rFont val="Calibri"/>
        <family val="2"/>
        <scheme val="minor"/>
      </rPr>
      <t>Throttle seulement</t>
    </r>
    <r>
      <rPr>
        <u/>
        <sz val="11"/>
        <color theme="1"/>
        <rFont val="Calibri"/>
        <family val="2"/>
        <scheme val="minor"/>
      </rPr>
      <t xml:space="preserve">
Pédale pas
VITESSE appx = 28KMH</t>
    </r>
  </si>
  <si>
    <r>
      <rPr>
        <b/>
        <u/>
        <sz val="11"/>
        <color theme="1"/>
        <rFont val="Calibri"/>
        <family val="2"/>
        <scheme val="minor"/>
      </rPr>
      <t>ASSIST =3</t>
    </r>
    <r>
      <rPr>
        <u/>
        <sz val="11"/>
        <color theme="1"/>
        <rFont val="Calibri"/>
        <family val="2"/>
        <scheme val="minor"/>
      </rPr>
      <t xml:space="preserve">
Pédale continu
VITESSE appx = 28KMH</t>
    </r>
  </si>
  <si>
    <r>
      <rPr>
        <b/>
        <u/>
        <sz val="11"/>
        <color theme="1"/>
        <rFont val="Calibri"/>
        <family val="2"/>
        <scheme val="minor"/>
      </rPr>
      <t>Throttle seulement</t>
    </r>
    <r>
      <rPr>
        <u/>
        <sz val="11"/>
        <color theme="1"/>
        <rFont val="Calibri"/>
        <family val="2"/>
        <scheme val="minor"/>
      </rPr>
      <t xml:space="preserve">
Pédale pas
VITESSE appx = 32KMH</t>
    </r>
  </si>
  <si>
    <r>
      <rPr>
        <b/>
        <u/>
        <sz val="11"/>
        <color theme="1"/>
        <rFont val="Calibri"/>
        <family val="2"/>
        <scheme val="minor"/>
      </rPr>
      <t>ASSIST =4</t>
    </r>
    <r>
      <rPr>
        <u/>
        <sz val="11"/>
        <color theme="1"/>
        <rFont val="Calibri"/>
        <family val="2"/>
        <scheme val="minor"/>
      </rPr>
      <t xml:space="preserve">
Pédale continu
VITESSE appx = 32KMH</t>
    </r>
  </si>
  <si>
    <r>
      <rPr>
        <b/>
        <u/>
        <sz val="11"/>
        <color theme="1"/>
        <rFont val="Calibri"/>
        <family val="2"/>
        <scheme val="minor"/>
      </rPr>
      <t>Throttle seulement</t>
    </r>
    <r>
      <rPr>
        <u/>
        <sz val="11"/>
        <color theme="1"/>
        <rFont val="Calibri"/>
        <family val="2"/>
        <scheme val="minor"/>
      </rPr>
      <t xml:space="preserve">
Pédale pas
VITESSE appx = 38KMH</t>
    </r>
  </si>
  <si>
    <r>
      <rPr>
        <b/>
        <u/>
        <sz val="11"/>
        <color theme="1"/>
        <rFont val="Calibri"/>
        <family val="2"/>
        <scheme val="minor"/>
      </rPr>
      <t>ASSIST =5</t>
    </r>
    <r>
      <rPr>
        <u/>
        <sz val="11"/>
        <color theme="1"/>
        <rFont val="Calibri"/>
        <family val="2"/>
        <scheme val="minor"/>
      </rPr>
      <t xml:space="preserve">
Pédale continu
VITESSE appx = 38KMH</t>
    </r>
  </si>
  <si>
    <t>r1</t>
  </si>
  <si>
    <t>Batterie:
Rack
Star
Downtube
Parrot</t>
  </si>
  <si>
    <t>48V 14 Ampere-heure</t>
  </si>
  <si>
    <t>48V 11.5 Ampere-heure</t>
  </si>
  <si>
    <t>CYCLISTE DE : 70-90KG</t>
  </si>
  <si>
    <t>KG</t>
  </si>
  <si>
    <t>CYCLISTE DE : 90-110KG</t>
  </si>
  <si>
    <t>Poids TYPIQUE</t>
  </si>
  <si>
    <t>CYCLISTE DE : 60-80KG</t>
  </si>
  <si>
    <t>CYCLISTE DE : 100-120KG</t>
  </si>
  <si>
    <t>TABLEAU POUR LES AUTRES POIDS</t>
  </si>
  <si>
    <t>Autonomie en Kilomètre pour les différentes combinaisons de batterie et conditions d'utilisation</t>
  </si>
  <si>
    <t>AUTONOMIE DES BATTERIES LITHIUM-ION POUR VELO ELECTRIQUE</t>
  </si>
  <si>
    <t>CYCLISTE DE : 80-100KG</t>
  </si>
  <si>
    <t>48V 11.6 Ampere-heure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</si>
</sst>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/>
    <xf numFmtId="1" fontId="2" fillId="0" borderId="0" xfId="0" applyNumberFormat="1" applyFon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11" xfId="0" applyFont="1" applyBorder="1"/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2" fillId="3" borderId="10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0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" fontId="2" fillId="5" borderId="10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1" fontId="2" fillId="6" borderId="10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0" fontId="5" fillId="0" borderId="12" xfId="0" applyFont="1" applyBorder="1"/>
    <xf numFmtId="1" fontId="2" fillId="5" borderId="8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9" xfId="0" applyFont="1" applyBorder="1"/>
    <xf numFmtId="1" fontId="2" fillId="6" borderId="16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5" borderId="16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0" fontId="6" fillId="0" borderId="0" xfId="0" applyFont="1"/>
    <xf numFmtId="1" fontId="2" fillId="3" borderId="13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Fill="1" applyBorder="1"/>
    <xf numFmtId="0" fontId="8" fillId="0" borderId="4" xfId="0" applyFont="1" applyBorder="1"/>
    <xf numFmtId="0" fontId="4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workbookViewId="0">
      <selection activeCell="A39" sqref="A39"/>
    </sheetView>
  </sheetViews>
  <sheetFormatPr baseColWidth="10" defaultRowHeight="15"/>
  <cols>
    <col min="1" max="1" width="41" customWidth="1"/>
    <col min="2" max="12" width="18.7109375" customWidth="1"/>
  </cols>
  <sheetData>
    <row r="1" spans="1:12" ht="39" customHeight="1" thickBot="1">
      <c r="A1" s="3" t="s">
        <v>33</v>
      </c>
      <c r="B1" s="4"/>
      <c r="C1" s="4"/>
      <c r="D1" s="4"/>
      <c r="E1" s="5"/>
      <c r="F1" t="s">
        <v>21</v>
      </c>
    </row>
    <row r="2" spans="1:12" ht="38.25" customHeight="1">
      <c r="A2" s="6" t="s">
        <v>32</v>
      </c>
    </row>
    <row r="3" spans="1:12" ht="38.25" customHeight="1" thickBot="1">
      <c r="B3" t="s">
        <v>28</v>
      </c>
    </row>
    <row r="4" spans="1:12" ht="38.25" customHeight="1" thickBot="1">
      <c r="A4" s="50" t="s">
        <v>25</v>
      </c>
      <c r="B4" s="53">
        <v>80</v>
      </c>
      <c r="C4" t="s">
        <v>26</v>
      </c>
    </row>
    <row r="5" spans="1:12" ht="21.75" thickBot="1">
      <c r="A5" s="8" t="s">
        <v>0</v>
      </c>
      <c r="B5" s="56" t="s">
        <v>1</v>
      </c>
      <c r="C5" s="57"/>
      <c r="D5" s="58" t="s">
        <v>2</v>
      </c>
      <c r="E5" s="59"/>
      <c r="F5" s="60" t="s">
        <v>3</v>
      </c>
      <c r="G5" s="61"/>
      <c r="H5" s="62" t="s">
        <v>4</v>
      </c>
      <c r="I5" s="63"/>
      <c r="J5" s="64" t="s">
        <v>5</v>
      </c>
      <c r="K5" s="65"/>
      <c r="L5" s="1"/>
    </row>
    <row r="6" spans="1:12" ht="79.5" customHeight="1" thickBot="1">
      <c r="A6" s="7" t="s">
        <v>22</v>
      </c>
      <c r="B6" s="13" t="s">
        <v>11</v>
      </c>
      <c r="C6" s="14" t="s">
        <v>12</v>
      </c>
      <c r="D6" s="21" t="s">
        <v>13</v>
      </c>
      <c r="E6" s="22" t="s">
        <v>14</v>
      </c>
      <c r="F6" s="17" t="s">
        <v>15</v>
      </c>
      <c r="G6" s="18" t="s">
        <v>16</v>
      </c>
      <c r="H6" s="9" t="s">
        <v>17</v>
      </c>
      <c r="I6" s="10" t="s">
        <v>18</v>
      </c>
      <c r="J6" s="25" t="s">
        <v>19</v>
      </c>
      <c r="K6" s="26" t="s">
        <v>20</v>
      </c>
      <c r="L6" s="1"/>
    </row>
    <row r="7" spans="1:12" ht="24" customHeight="1">
      <c r="A7" s="29" t="s">
        <v>6</v>
      </c>
      <c r="B7" s="15">
        <f>25*80/$B4</f>
        <v>25</v>
      </c>
      <c r="C7" s="15">
        <f>65*80/$B4</f>
        <v>65</v>
      </c>
      <c r="D7" s="30">
        <f t="shared" ref="D7:D13" si="0">E7*$B7/$C7</f>
        <v>20</v>
      </c>
      <c r="E7" s="23">
        <f t="shared" ref="E7:E13" si="1">C7/1.25</f>
        <v>52</v>
      </c>
      <c r="F7" s="33">
        <f t="shared" ref="F7:F13" si="2">G7*$B7/$C7</f>
        <v>16.666666666666668</v>
      </c>
      <c r="G7" s="19">
        <f t="shared" ref="G7:G13" si="3">C7/1.5</f>
        <v>43.333333333333336</v>
      </c>
      <c r="H7" s="36">
        <f t="shared" ref="H7:H13" si="4">I7*$B7/$C7</f>
        <v>14.285714285714286</v>
      </c>
      <c r="I7" s="11">
        <f t="shared" ref="I7:I13" si="5">C7/1.75</f>
        <v>37.142857142857146</v>
      </c>
      <c r="J7" s="39">
        <f t="shared" ref="J7:J13" si="6">K7*$B7/$C7</f>
        <v>12.5</v>
      </c>
      <c r="K7" s="27">
        <f t="shared" ref="K7:K13" si="7">C7/2</f>
        <v>32.5</v>
      </c>
      <c r="L7" s="2"/>
    </row>
    <row r="8" spans="1:12" ht="24" customHeight="1">
      <c r="A8" s="29" t="s">
        <v>10</v>
      </c>
      <c r="B8" s="15">
        <f>33*80/$B4</f>
        <v>33</v>
      </c>
      <c r="C8" s="15">
        <f>76*80/$B4</f>
        <v>76</v>
      </c>
      <c r="D8" s="31">
        <f t="shared" si="0"/>
        <v>26.4</v>
      </c>
      <c r="E8" s="23">
        <f t="shared" si="1"/>
        <v>60.8</v>
      </c>
      <c r="F8" s="34">
        <f t="shared" si="2"/>
        <v>22</v>
      </c>
      <c r="G8" s="19">
        <f t="shared" si="3"/>
        <v>50.666666666666664</v>
      </c>
      <c r="H8" s="37">
        <f t="shared" si="4"/>
        <v>18.857142857142858</v>
      </c>
      <c r="I8" s="11">
        <f t="shared" si="5"/>
        <v>43.428571428571431</v>
      </c>
      <c r="J8" s="40">
        <f t="shared" si="6"/>
        <v>16.5</v>
      </c>
      <c r="K8" s="27">
        <f t="shared" si="7"/>
        <v>38</v>
      </c>
      <c r="L8" s="2"/>
    </row>
    <row r="9" spans="1:12" ht="25.5" customHeight="1">
      <c r="A9" s="29" t="s">
        <v>7</v>
      </c>
      <c r="B9" s="15">
        <f>37*80/$B4</f>
        <v>37</v>
      </c>
      <c r="C9" s="15">
        <f>85*80/$B4</f>
        <v>85</v>
      </c>
      <c r="D9" s="31">
        <f t="shared" si="0"/>
        <v>29.6</v>
      </c>
      <c r="E9" s="23">
        <f t="shared" si="1"/>
        <v>68</v>
      </c>
      <c r="F9" s="34">
        <f t="shared" si="2"/>
        <v>24.666666666666664</v>
      </c>
      <c r="G9" s="19">
        <f t="shared" si="3"/>
        <v>56.666666666666664</v>
      </c>
      <c r="H9" s="37">
        <f t="shared" si="4"/>
        <v>21.142857142857142</v>
      </c>
      <c r="I9" s="11">
        <f t="shared" si="5"/>
        <v>48.571428571428569</v>
      </c>
      <c r="J9" s="40">
        <f t="shared" si="6"/>
        <v>18.5</v>
      </c>
      <c r="K9" s="27">
        <f t="shared" si="7"/>
        <v>42.5</v>
      </c>
      <c r="L9" s="2"/>
    </row>
    <row r="10" spans="1:12" ht="23.25" customHeight="1">
      <c r="A10" s="29" t="s">
        <v>8</v>
      </c>
      <c r="B10" s="15">
        <f>43*80/$B4</f>
        <v>43</v>
      </c>
      <c r="C10" s="15">
        <f>106*80/$B4</f>
        <v>106</v>
      </c>
      <c r="D10" s="31">
        <f t="shared" si="0"/>
        <v>34.4</v>
      </c>
      <c r="E10" s="23">
        <f t="shared" si="1"/>
        <v>84.8</v>
      </c>
      <c r="F10" s="34">
        <f t="shared" si="2"/>
        <v>28.666666666666668</v>
      </c>
      <c r="G10" s="19">
        <f t="shared" si="3"/>
        <v>70.666666666666671</v>
      </c>
      <c r="H10" s="37">
        <f t="shared" si="4"/>
        <v>24.571428571428569</v>
      </c>
      <c r="I10" s="11">
        <f t="shared" si="5"/>
        <v>60.571428571428569</v>
      </c>
      <c r="J10" s="40">
        <f t="shared" si="6"/>
        <v>21.5</v>
      </c>
      <c r="K10" s="27">
        <f t="shared" si="7"/>
        <v>53</v>
      </c>
      <c r="L10" s="2"/>
    </row>
    <row r="11" spans="1:12" ht="25.5" customHeight="1" thickBot="1">
      <c r="A11" s="29" t="s">
        <v>9</v>
      </c>
      <c r="B11" s="15">
        <f>45*80/$B4</f>
        <v>45</v>
      </c>
      <c r="C11" s="15">
        <f>110*80/$B4</f>
        <v>110</v>
      </c>
      <c r="D11" s="31">
        <f t="shared" si="0"/>
        <v>36</v>
      </c>
      <c r="E11" s="23">
        <f t="shared" si="1"/>
        <v>88</v>
      </c>
      <c r="F11" s="34">
        <f t="shared" si="2"/>
        <v>30</v>
      </c>
      <c r="G11" s="19">
        <f t="shared" si="3"/>
        <v>73.333333333333329</v>
      </c>
      <c r="H11" s="37">
        <f t="shared" si="4"/>
        <v>25.714285714285712</v>
      </c>
      <c r="I11" s="11">
        <f t="shared" si="5"/>
        <v>62.857142857142854</v>
      </c>
      <c r="J11" s="40">
        <f t="shared" si="6"/>
        <v>22.5</v>
      </c>
      <c r="K11" s="27">
        <f t="shared" si="7"/>
        <v>55</v>
      </c>
      <c r="L11" s="2"/>
    </row>
    <row r="12" spans="1:12" ht="25.5" customHeight="1">
      <c r="A12" s="44" t="s">
        <v>35</v>
      </c>
      <c r="B12" s="52">
        <f>41*80/$B4</f>
        <v>41</v>
      </c>
      <c r="C12" s="46">
        <f>93*80/$B4</f>
        <v>93</v>
      </c>
      <c r="D12" s="30">
        <f t="shared" si="0"/>
        <v>32.800000000000004</v>
      </c>
      <c r="E12" s="47">
        <f t="shared" si="1"/>
        <v>74.400000000000006</v>
      </c>
      <c r="F12" s="33">
        <f t="shared" si="2"/>
        <v>27.333333333333332</v>
      </c>
      <c r="G12" s="48">
        <f t="shared" si="3"/>
        <v>62</v>
      </c>
      <c r="H12" s="36">
        <f t="shared" si="4"/>
        <v>23.428571428571431</v>
      </c>
      <c r="I12" s="49">
        <f t="shared" si="5"/>
        <v>53.142857142857146</v>
      </c>
      <c r="J12" s="39">
        <f t="shared" si="6"/>
        <v>20.5</v>
      </c>
      <c r="K12" s="45">
        <f t="shared" si="7"/>
        <v>46.5</v>
      </c>
      <c r="L12" s="2"/>
    </row>
    <row r="13" spans="1:12" ht="21.75" thickBot="1">
      <c r="A13" s="42" t="s">
        <v>23</v>
      </c>
      <c r="B13" s="51">
        <f>49*80/$B4</f>
        <v>49</v>
      </c>
      <c r="C13" s="16">
        <f>113*80/$B4</f>
        <v>113</v>
      </c>
      <c r="D13" s="32">
        <f t="shared" si="0"/>
        <v>39.200000000000003</v>
      </c>
      <c r="E13" s="24">
        <f t="shared" si="1"/>
        <v>90.4</v>
      </c>
      <c r="F13" s="35">
        <f t="shared" si="2"/>
        <v>32.666666666666664</v>
      </c>
      <c r="G13" s="20">
        <f t="shared" si="3"/>
        <v>75.333333333333329</v>
      </c>
      <c r="H13" s="38">
        <f t="shared" si="4"/>
        <v>28</v>
      </c>
      <c r="I13" s="12">
        <f t="shared" si="5"/>
        <v>64.571428571428569</v>
      </c>
      <c r="J13" s="41">
        <f t="shared" si="6"/>
        <v>24.5</v>
      </c>
      <c r="K13" s="28">
        <f t="shared" si="7"/>
        <v>56.5</v>
      </c>
    </row>
    <row r="14" spans="1:12" ht="28.5" customHeight="1" thickBot="1"/>
    <row r="15" spans="1:12" ht="28.5" customHeight="1" thickBot="1">
      <c r="A15" s="54" t="s">
        <v>31</v>
      </c>
      <c r="B15" s="55"/>
    </row>
    <row r="16" spans="1:12" ht="38.25" customHeight="1" thickBot="1">
      <c r="B16" t="s">
        <v>28</v>
      </c>
    </row>
    <row r="17" spans="1:12" ht="38.25" customHeight="1" thickBot="1">
      <c r="A17" s="50" t="s">
        <v>29</v>
      </c>
      <c r="B17" s="53">
        <v>70</v>
      </c>
      <c r="C17" t="s">
        <v>26</v>
      </c>
    </row>
    <row r="18" spans="1:12" ht="21.75" thickBot="1">
      <c r="A18" s="8" t="s">
        <v>0</v>
      </c>
      <c r="B18" s="56" t="s">
        <v>1</v>
      </c>
      <c r="C18" s="57"/>
      <c r="D18" s="58" t="s">
        <v>2</v>
      </c>
      <c r="E18" s="59"/>
      <c r="F18" s="60" t="s">
        <v>3</v>
      </c>
      <c r="G18" s="61"/>
      <c r="H18" s="62" t="s">
        <v>4</v>
      </c>
      <c r="I18" s="63"/>
      <c r="J18" s="64" t="s">
        <v>5</v>
      </c>
      <c r="K18" s="65"/>
      <c r="L18" s="1"/>
    </row>
    <row r="19" spans="1:12" ht="79.5" customHeight="1" thickBot="1">
      <c r="A19" s="7" t="s">
        <v>22</v>
      </c>
      <c r="B19" s="13" t="s">
        <v>11</v>
      </c>
      <c r="C19" s="14" t="s">
        <v>12</v>
      </c>
      <c r="D19" s="21" t="s">
        <v>13</v>
      </c>
      <c r="E19" s="22" t="s">
        <v>14</v>
      </c>
      <c r="F19" s="17" t="s">
        <v>15</v>
      </c>
      <c r="G19" s="18" t="s">
        <v>16</v>
      </c>
      <c r="H19" s="9" t="s">
        <v>17</v>
      </c>
      <c r="I19" s="10" t="s">
        <v>18</v>
      </c>
      <c r="J19" s="25" t="s">
        <v>19</v>
      </c>
      <c r="K19" s="26" t="s">
        <v>20</v>
      </c>
      <c r="L19" s="1"/>
    </row>
    <row r="20" spans="1:12" ht="24" customHeight="1">
      <c r="A20" s="29" t="s">
        <v>6</v>
      </c>
      <c r="B20" s="15">
        <f>25*80/$B17</f>
        <v>28.571428571428573</v>
      </c>
      <c r="C20" s="15">
        <f>65*80/$B17</f>
        <v>74.285714285714292</v>
      </c>
      <c r="D20" s="30">
        <f t="shared" ref="D20:D26" si="8">E20*$B20/$C20</f>
        <v>22.857142857142858</v>
      </c>
      <c r="E20" s="23">
        <f t="shared" ref="E20:E26" si="9">C20/1.25</f>
        <v>59.428571428571431</v>
      </c>
      <c r="F20" s="33">
        <f t="shared" ref="F20:F26" si="10">G20*$B20/$C20</f>
        <v>19.047619047619047</v>
      </c>
      <c r="G20" s="19">
        <f t="shared" ref="G20:G26" si="11">C20/1.5</f>
        <v>49.523809523809526</v>
      </c>
      <c r="H20" s="36">
        <f t="shared" ref="H20:H26" si="12">I20*$B20/$C20</f>
        <v>16.326530612244898</v>
      </c>
      <c r="I20" s="11">
        <f t="shared" ref="I20:I26" si="13">C20/1.75</f>
        <v>42.448979591836739</v>
      </c>
      <c r="J20" s="39">
        <f t="shared" ref="J20:J26" si="14">K20*$B20/$C20</f>
        <v>14.285714285714286</v>
      </c>
      <c r="K20" s="27">
        <f t="shared" ref="K20:K26" si="15">C20/2</f>
        <v>37.142857142857146</v>
      </c>
      <c r="L20" s="2"/>
    </row>
    <row r="21" spans="1:12" ht="24" customHeight="1">
      <c r="A21" s="29" t="s">
        <v>10</v>
      </c>
      <c r="B21" s="15">
        <f>33*80/$B17</f>
        <v>37.714285714285715</v>
      </c>
      <c r="C21" s="15">
        <f>76*80/$B17</f>
        <v>86.857142857142861</v>
      </c>
      <c r="D21" s="31">
        <f t="shared" si="8"/>
        <v>30.171428571428574</v>
      </c>
      <c r="E21" s="23">
        <f t="shared" si="9"/>
        <v>69.485714285714295</v>
      </c>
      <c r="F21" s="34">
        <f t="shared" si="10"/>
        <v>25.142857142857142</v>
      </c>
      <c r="G21" s="19">
        <f t="shared" si="11"/>
        <v>57.904761904761905</v>
      </c>
      <c r="H21" s="37">
        <f t="shared" si="12"/>
        <v>21.551020408163268</v>
      </c>
      <c r="I21" s="11">
        <f t="shared" si="13"/>
        <v>49.632653061224495</v>
      </c>
      <c r="J21" s="40">
        <f t="shared" si="14"/>
        <v>18.857142857142858</v>
      </c>
      <c r="K21" s="27">
        <f t="shared" si="15"/>
        <v>43.428571428571431</v>
      </c>
      <c r="L21" s="2"/>
    </row>
    <row r="22" spans="1:12" ht="25.5" customHeight="1">
      <c r="A22" s="29" t="s">
        <v>7</v>
      </c>
      <c r="B22" s="15">
        <f>37*80/$B17</f>
        <v>42.285714285714285</v>
      </c>
      <c r="C22" s="15">
        <f>85*80/$B17</f>
        <v>97.142857142857139</v>
      </c>
      <c r="D22" s="31">
        <f t="shared" si="8"/>
        <v>33.828571428571422</v>
      </c>
      <c r="E22" s="23">
        <f t="shared" si="9"/>
        <v>77.714285714285708</v>
      </c>
      <c r="F22" s="34">
        <f t="shared" si="10"/>
        <v>28.19047619047619</v>
      </c>
      <c r="G22" s="19">
        <f t="shared" si="11"/>
        <v>64.761904761904759</v>
      </c>
      <c r="H22" s="37">
        <f t="shared" si="12"/>
        <v>24.163265306122447</v>
      </c>
      <c r="I22" s="11">
        <f t="shared" si="13"/>
        <v>55.510204081632651</v>
      </c>
      <c r="J22" s="40">
        <f t="shared" si="14"/>
        <v>21.142857142857142</v>
      </c>
      <c r="K22" s="27">
        <f t="shared" si="15"/>
        <v>48.571428571428569</v>
      </c>
      <c r="L22" s="2"/>
    </row>
    <row r="23" spans="1:12" ht="23.25" customHeight="1">
      <c r="A23" s="29" t="s">
        <v>8</v>
      </c>
      <c r="B23" s="15">
        <f>43*80/$B17</f>
        <v>49.142857142857146</v>
      </c>
      <c r="C23" s="15">
        <f>106*80/$B17</f>
        <v>121.14285714285714</v>
      </c>
      <c r="D23" s="31">
        <f t="shared" si="8"/>
        <v>39.314285714285717</v>
      </c>
      <c r="E23" s="23">
        <f t="shared" si="9"/>
        <v>96.914285714285711</v>
      </c>
      <c r="F23" s="34">
        <f t="shared" si="10"/>
        <v>32.761904761904766</v>
      </c>
      <c r="G23" s="19">
        <f t="shared" si="11"/>
        <v>80.761904761904759</v>
      </c>
      <c r="H23" s="37">
        <f t="shared" si="12"/>
        <v>28.081632653061224</v>
      </c>
      <c r="I23" s="11">
        <f t="shared" si="13"/>
        <v>69.224489795918359</v>
      </c>
      <c r="J23" s="40">
        <f t="shared" si="14"/>
        <v>24.571428571428577</v>
      </c>
      <c r="K23" s="27">
        <f t="shared" si="15"/>
        <v>60.571428571428569</v>
      </c>
      <c r="L23" s="2"/>
    </row>
    <row r="24" spans="1:12" ht="25.5" customHeight="1" thickBot="1">
      <c r="A24" s="29" t="s">
        <v>9</v>
      </c>
      <c r="B24" s="15">
        <f>45*80/$B17</f>
        <v>51.428571428571431</v>
      </c>
      <c r="C24" s="15">
        <f>110*80/$B17</f>
        <v>125.71428571428571</v>
      </c>
      <c r="D24" s="31">
        <f t="shared" si="8"/>
        <v>41.142857142857146</v>
      </c>
      <c r="E24" s="23">
        <f t="shared" si="9"/>
        <v>100.57142857142857</v>
      </c>
      <c r="F24" s="34">
        <f t="shared" si="10"/>
        <v>34.285714285714292</v>
      </c>
      <c r="G24" s="19">
        <f t="shared" si="11"/>
        <v>83.80952380952381</v>
      </c>
      <c r="H24" s="37">
        <f t="shared" si="12"/>
        <v>29.387755102040813</v>
      </c>
      <c r="I24" s="11">
        <f t="shared" si="13"/>
        <v>71.836734693877546</v>
      </c>
      <c r="J24" s="40">
        <f t="shared" si="14"/>
        <v>25.714285714285715</v>
      </c>
      <c r="K24" s="27">
        <f t="shared" si="15"/>
        <v>62.857142857142854</v>
      </c>
      <c r="L24" s="2"/>
    </row>
    <row r="25" spans="1:12" ht="25.5" customHeight="1">
      <c r="A25" s="44" t="s">
        <v>35</v>
      </c>
      <c r="B25" s="52">
        <f>41*80/$B17</f>
        <v>46.857142857142854</v>
      </c>
      <c r="C25" s="46">
        <f>93*80/$B17</f>
        <v>106.28571428571429</v>
      </c>
      <c r="D25" s="30">
        <f t="shared" si="8"/>
        <v>37.485714285714288</v>
      </c>
      <c r="E25" s="47">
        <f t="shared" si="9"/>
        <v>85.028571428571439</v>
      </c>
      <c r="F25" s="33">
        <f t="shared" si="10"/>
        <v>31.238095238095237</v>
      </c>
      <c r="G25" s="48">
        <f t="shared" si="11"/>
        <v>70.857142857142861</v>
      </c>
      <c r="H25" s="36">
        <f t="shared" si="12"/>
        <v>26.77551020408163</v>
      </c>
      <c r="I25" s="49">
        <f t="shared" si="13"/>
        <v>60.734693877551024</v>
      </c>
      <c r="J25" s="39">
        <f t="shared" si="14"/>
        <v>23.428571428571427</v>
      </c>
      <c r="K25" s="45">
        <f t="shared" si="15"/>
        <v>53.142857142857146</v>
      </c>
      <c r="L25" s="2"/>
    </row>
    <row r="26" spans="1:12" ht="21.75" thickBot="1">
      <c r="A26" s="42" t="s">
        <v>23</v>
      </c>
      <c r="B26" s="51">
        <f>49*80/$B17</f>
        <v>56</v>
      </c>
      <c r="C26" s="16">
        <f>113*80/$B17</f>
        <v>129.14285714285714</v>
      </c>
      <c r="D26" s="32">
        <f t="shared" si="8"/>
        <v>44.800000000000004</v>
      </c>
      <c r="E26" s="24">
        <f t="shared" si="9"/>
        <v>103.31428571428572</v>
      </c>
      <c r="F26" s="35">
        <f t="shared" si="10"/>
        <v>37.333333333333336</v>
      </c>
      <c r="G26" s="20">
        <f t="shared" si="11"/>
        <v>86.095238095238088</v>
      </c>
      <c r="H26" s="38">
        <f t="shared" si="12"/>
        <v>32</v>
      </c>
      <c r="I26" s="12">
        <f t="shared" si="13"/>
        <v>73.795918367346943</v>
      </c>
      <c r="J26" s="41">
        <f t="shared" si="14"/>
        <v>28</v>
      </c>
      <c r="K26" s="28">
        <f t="shared" si="15"/>
        <v>64.571428571428569</v>
      </c>
    </row>
    <row r="27" spans="1:12" ht="2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2" ht="38.25" customHeight="1" thickBot="1">
      <c r="B28" t="s">
        <v>28</v>
      </c>
    </row>
    <row r="29" spans="1:12" ht="38.25" customHeight="1" thickBot="1">
      <c r="A29" s="50" t="s">
        <v>34</v>
      </c>
      <c r="B29" s="53">
        <v>90</v>
      </c>
      <c r="C29" t="s">
        <v>26</v>
      </c>
    </row>
    <row r="30" spans="1:12" ht="21.75" thickBot="1">
      <c r="A30" s="8" t="s">
        <v>0</v>
      </c>
      <c r="B30" s="56" t="s">
        <v>1</v>
      </c>
      <c r="C30" s="57"/>
      <c r="D30" s="58" t="s">
        <v>2</v>
      </c>
      <c r="E30" s="59"/>
      <c r="F30" s="60" t="s">
        <v>3</v>
      </c>
      <c r="G30" s="61"/>
      <c r="H30" s="62" t="s">
        <v>4</v>
      </c>
      <c r="I30" s="63"/>
      <c r="J30" s="64" t="s">
        <v>5</v>
      </c>
      <c r="K30" s="65"/>
      <c r="L30" s="1"/>
    </row>
    <row r="31" spans="1:12" ht="79.5" customHeight="1" thickBot="1">
      <c r="A31" s="7" t="s">
        <v>22</v>
      </c>
      <c r="B31" s="13" t="s">
        <v>11</v>
      </c>
      <c r="C31" s="14" t="s">
        <v>12</v>
      </c>
      <c r="D31" s="21" t="s">
        <v>13</v>
      </c>
      <c r="E31" s="22" t="s">
        <v>14</v>
      </c>
      <c r="F31" s="17" t="s">
        <v>15</v>
      </c>
      <c r="G31" s="18" t="s">
        <v>16</v>
      </c>
      <c r="H31" s="9" t="s">
        <v>17</v>
      </c>
      <c r="I31" s="10" t="s">
        <v>18</v>
      </c>
      <c r="J31" s="25" t="s">
        <v>19</v>
      </c>
      <c r="K31" s="26" t="s">
        <v>20</v>
      </c>
      <c r="L31" s="1"/>
    </row>
    <row r="32" spans="1:12" ht="24" customHeight="1">
      <c r="A32" s="29" t="s">
        <v>6</v>
      </c>
      <c r="B32" s="15">
        <f>25*80/$B29</f>
        <v>22.222222222222221</v>
      </c>
      <c r="C32" s="15">
        <f>65*80/$B29</f>
        <v>57.777777777777779</v>
      </c>
      <c r="D32" s="30">
        <f t="shared" ref="D32:D38" si="16">E32*$B32/$C32</f>
        <v>17.777777777777779</v>
      </c>
      <c r="E32" s="23">
        <f t="shared" ref="E32:E38" si="17">C32/1.25</f>
        <v>46.222222222222221</v>
      </c>
      <c r="F32" s="33">
        <f t="shared" ref="F32:F38" si="18">G32*$B32/$C32</f>
        <v>14.814814814814815</v>
      </c>
      <c r="G32" s="19">
        <f t="shared" ref="G32:G38" si="19">C32/1.5</f>
        <v>38.518518518518519</v>
      </c>
      <c r="H32" s="36">
        <f t="shared" ref="H32:H38" si="20">I32*$B32/$C32</f>
        <v>12.698412698412699</v>
      </c>
      <c r="I32" s="11">
        <f t="shared" ref="I32:I38" si="21">C32/1.75</f>
        <v>33.015873015873019</v>
      </c>
      <c r="J32" s="39">
        <f t="shared" ref="J32:J38" si="22">K32*$B32/$C32</f>
        <v>11.111111111111111</v>
      </c>
      <c r="K32" s="27">
        <f t="shared" ref="K32:K38" si="23">C32/2</f>
        <v>28.888888888888889</v>
      </c>
      <c r="L32" s="2"/>
    </row>
    <row r="33" spans="1:12" ht="24" customHeight="1">
      <c r="A33" s="29" t="s">
        <v>10</v>
      </c>
      <c r="B33" s="15">
        <f>33*80/$B29</f>
        <v>29.333333333333332</v>
      </c>
      <c r="C33" s="15">
        <f>76*80/$B29</f>
        <v>67.555555555555557</v>
      </c>
      <c r="D33" s="31">
        <f t="shared" si="16"/>
        <v>23.466666666666665</v>
      </c>
      <c r="E33" s="23">
        <f t="shared" si="17"/>
        <v>54.044444444444444</v>
      </c>
      <c r="F33" s="34">
        <f t="shared" si="18"/>
        <v>19.555555555555554</v>
      </c>
      <c r="G33" s="19">
        <f t="shared" si="19"/>
        <v>45.037037037037038</v>
      </c>
      <c r="H33" s="37">
        <f t="shared" si="20"/>
        <v>16.761904761904763</v>
      </c>
      <c r="I33" s="11">
        <f t="shared" si="21"/>
        <v>38.603174603174601</v>
      </c>
      <c r="J33" s="40">
        <f t="shared" si="22"/>
        <v>14.666666666666666</v>
      </c>
      <c r="K33" s="27">
        <f t="shared" si="23"/>
        <v>33.777777777777779</v>
      </c>
      <c r="L33" s="2"/>
    </row>
    <row r="34" spans="1:12" ht="25.5" customHeight="1">
      <c r="A34" s="29" t="s">
        <v>7</v>
      </c>
      <c r="B34" s="15">
        <f>37*80/$B29</f>
        <v>32.888888888888886</v>
      </c>
      <c r="C34" s="15">
        <f>85*80/$B29</f>
        <v>75.555555555555557</v>
      </c>
      <c r="D34" s="31">
        <f t="shared" si="16"/>
        <v>26.311111111111106</v>
      </c>
      <c r="E34" s="23">
        <f t="shared" si="17"/>
        <v>60.444444444444443</v>
      </c>
      <c r="F34" s="34">
        <f t="shared" si="18"/>
        <v>21.925925925925924</v>
      </c>
      <c r="G34" s="19">
        <f t="shared" si="19"/>
        <v>50.370370370370374</v>
      </c>
      <c r="H34" s="37">
        <f t="shared" si="20"/>
        <v>18.793650793650791</v>
      </c>
      <c r="I34" s="11">
        <f t="shared" si="21"/>
        <v>43.174603174603178</v>
      </c>
      <c r="J34" s="40">
        <f t="shared" si="22"/>
        <v>16.444444444444443</v>
      </c>
      <c r="K34" s="27">
        <f t="shared" si="23"/>
        <v>37.777777777777779</v>
      </c>
      <c r="L34" s="2"/>
    </row>
    <row r="35" spans="1:12" ht="23.25" customHeight="1">
      <c r="A35" s="29" t="s">
        <v>8</v>
      </c>
      <c r="B35" s="15">
        <f>43*80/$B29</f>
        <v>38.222222222222221</v>
      </c>
      <c r="C35" s="15">
        <f>106*80/$B29</f>
        <v>94.222222222222229</v>
      </c>
      <c r="D35" s="31">
        <f t="shared" si="16"/>
        <v>30.577777777777776</v>
      </c>
      <c r="E35" s="23">
        <f t="shared" si="17"/>
        <v>75.37777777777778</v>
      </c>
      <c r="F35" s="34">
        <f t="shared" si="18"/>
        <v>25.481481481481481</v>
      </c>
      <c r="G35" s="19">
        <f t="shared" si="19"/>
        <v>62.814814814814817</v>
      </c>
      <c r="H35" s="37">
        <f t="shared" si="20"/>
        <v>21.841269841269838</v>
      </c>
      <c r="I35" s="11">
        <f t="shared" si="21"/>
        <v>53.841269841269842</v>
      </c>
      <c r="J35" s="40">
        <f t="shared" si="22"/>
        <v>19.111111111111111</v>
      </c>
      <c r="K35" s="27">
        <f t="shared" si="23"/>
        <v>47.111111111111114</v>
      </c>
      <c r="L35" s="2"/>
    </row>
    <row r="36" spans="1:12" ht="25.5" customHeight="1" thickBot="1">
      <c r="A36" s="29" t="s">
        <v>9</v>
      </c>
      <c r="B36" s="15">
        <f>45*80/$B29</f>
        <v>40</v>
      </c>
      <c r="C36" s="15">
        <f>110*80/$B29</f>
        <v>97.777777777777771</v>
      </c>
      <c r="D36" s="31">
        <f t="shared" si="16"/>
        <v>32</v>
      </c>
      <c r="E36" s="23">
        <f t="shared" si="17"/>
        <v>78.222222222222214</v>
      </c>
      <c r="F36" s="34">
        <f t="shared" si="18"/>
        <v>26.666666666666664</v>
      </c>
      <c r="G36" s="19">
        <f t="shared" si="19"/>
        <v>65.185185185185176</v>
      </c>
      <c r="H36" s="37">
        <f t="shared" si="20"/>
        <v>22.857142857142858</v>
      </c>
      <c r="I36" s="11">
        <f t="shared" si="21"/>
        <v>55.873015873015866</v>
      </c>
      <c r="J36" s="40">
        <f t="shared" si="22"/>
        <v>20</v>
      </c>
      <c r="K36" s="27">
        <f t="shared" si="23"/>
        <v>48.888888888888886</v>
      </c>
      <c r="L36" s="2"/>
    </row>
    <row r="37" spans="1:12" ht="25.5" customHeight="1">
      <c r="A37" s="44" t="s">
        <v>35</v>
      </c>
      <c r="B37" s="52">
        <f>41*80/$B29</f>
        <v>36.444444444444443</v>
      </c>
      <c r="C37" s="46">
        <f>93*80/$B29</f>
        <v>82.666666666666671</v>
      </c>
      <c r="D37" s="30">
        <f t="shared" si="16"/>
        <v>29.155555555555551</v>
      </c>
      <c r="E37" s="47">
        <f t="shared" si="17"/>
        <v>66.13333333333334</v>
      </c>
      <c r="F37" s="33">
        <f t="shared" si="18"/>
        <v>24.296296296296294</v>
      </c>
      <c r="G37" s="48">
        <f t="shared" si="19"/>
        <v>55.111111111111114</v>
      </c>
      <c r="H37" s="36">
        <f t="shared" si="20"/>
        <v>20.825396825396822</v>
      </c>
      <c r="I37" s="49">
        <f t="shared" si="21"/>
        <v>47.238095238095241</v>
      </c>
      <c r="J37" s="39">
        <f t="shared" si="22"/>
        <v>18.222222222222221</v>
      </c>
      <c r="K37" s="45">
        <f t="shared" si="23"/>
        <v>41.333333333333336</v>
      </c>
      <c r="L37" s="2"/>
    </row>
    <row r="38" spans="1:12" ht="21.75" thickBot="1">
      <c r="A38" s="42" t="s">
        <v>23</v>
      </c>
      <c r="B38" s="51">
        <f>49*80/$B29</f>
        <v>43.555555555555557</v>
      </c>
      <c r="C38" s="16">
        <f>113*80/$B29</f>
        <v>100.44444444444444</v>
      </c>
      <c r="D38" s="32">
        <f t="shared" si="16"/>
        <v>34.844444444444441</v>
      </c>
      <c r="E38" s="24">
        <f t="shared" si="17"/>
        <v>80.355555555555554</v>
      </c>
      <c r="F38" s="35">
        <f t="shared" si="18"/>
        <v>29.037037037037038</v>
      </c>
      <c r="G38" s="20">
        <f t="shared" si="19"/>
        <v>66.962962962962962</v>
      </c>
      <c r="H38" s="38">
        <f t="shared" si="20"/>
        <v>24.888888888888889</v>
      </c>
      <c r="I38" s="12">
        <f t="shared" si="21"/>
        <v>57.396825396825399</v>
      </c>
      <c r="J38" s="41">
        <f t="shared" si="22"/>
        <v>21.777777777777779</v>
      </c>
      <c r="K38" s="28">
        <f t="shared" si="23"/>
        <v>50.222222222222221</v>
      </c>
    </row>
    <row r="39" spans="1:12" ht="2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2" ht="31.5" customHeight="1" thickBot="1">
      <c r="B40" t="s">
        <v>28</v>
      </c>
    </row>
    <row r="41" spans="1:12" ht="27" thickBot="1">
      <c r="A41" s="50" t="s">
        <v>27</v>
      </c>
      <c r="B41" s="53">
        <v>100</v>
      </c>
      <c r="C41" t="s">
        <v>26</v>
      </c>
    </row>
    <row r="42" spans="1:12" ht="21.75" thickBot="1">
      <c r="A42" s="8" t="s">
        <v>0</v>
      </c>
      <c r="B42" s="56" t="s">
        <v>1</v>
      </c>
      <c r="C42" s="57"/>
      <c r="D42" s="58" t="s">
        <v>2</v>
      </c>
      <c r="E42" s="59"/>
      <c r="F42" s="60" t="s">
        <v>3</v>
      </c>
      <c r="G42" s="61"/>
      <c r="H42" s="62" t="s">
        <v>4</v>
      </c>
      <c r="I42" s="63"/>
      <c r="J42" s="64" t="s">
        <v>5</v>
      </c>
      <c r="K42" s="65"/>
    </row>
    <row r="43" spans="1:12" ht="75.75" thickBot="1">
      <c r="A43" s="7" t="s">
        <v>22</v>
      </c>
      <c r="B43" s="13" t="s">
        <v>11</v>
      </c>
      <c r="C43" s="14" t="s">
        <v>12</v>
      </c>
      <c r="D43" s="21" t="s">
        <v>13</v>
      </c>
      <c r="E43" s="22" t="s">
        <v>14</v>
      </c>
      <c r="F43" s="17" t="s">
        <v>15</v>
      </c>
      <c r="G43" s="18" t="s">
        <v>16</v>
      </c>
      <c r="H43" s="9" t="s">
        <v>17</v>
      </c>
      <c r="I43" s="10" t="s">
        <v>18</v>
      </c>
      <c r="J43" s="25" t="s">
        <v>19</v>
      </c>
      <c r="K43" s="26" t="s">
        <v>20</v>
      </c>
    </row>
    <row r="44" spans="1:12" ht="21">
      <c r="A44" s="29" t="s">
        <v>6</v>
      </c>
      <c r="B44" s="15">
        <f>25*80/$B41</f>
        <v>20</v>
      </c>
      <c r="C44" s="15">
        <f>65*80/$B41</f>
        <v>52</v>
      </c>
      <c r="D44" s="30">
        <f t="shared" ref="D44:D50" si="24">E44*$B44/$C44</f>
        <v>16</v>
      </c>
      <c r="E44" s="23">
        <f t="shared" ref="E44:E50" si="25">C44/1.25</f>
        <v>41.6</v>
      </c>
      <c r="F44" s="33">
        <f t="shared" ref="F44:F50" si="26">G44*$B44/$C44</f>
        <v>13.333333333333332</v>
      </c>
      <c r="G44" s="19">
        <f t="shared" ref="G44:G50" si="27">C44/1.5</f>
        <v>34.666666666666664</v>
      </c>
      <c r="H44" s="36">
        <f t="shared" ref="H44:H50" si="28">I44*$B44/$C44</f>
        <v>11.428571428571429</v>
      </c>
      <c r="I44" s="11">
        <f t="shared" ref="I44:I50" si="29">C44/1.75</f>
        <v>29.714285714285715</v>
      </c>
      <c r="J44" s="39">
        <f t="shared" ref="J44:J50" si="30">K44*$B44/$C44</f>
        <v>10</v>
      </c>
      <c r="K44" s="27">
        <f t="shared" ref="K44:K50" si="31">C44/2</f>
        <v>26</v>
      </c>
    </row>
    <row r="45" spans="1:12" ht="21">
      <c r="A45" s="29" t="s">
        <v>10</v>
      </c>
      <c r="B45" s="15">
        <f>33*80/$B41</f>
        <v>26.4</v>
      </c>
      <c r="C45" s="15">
        <f>76*80/$B41</f>
        <v>60.8</v>
      </c>
      <c r="D45" s="31">
        <f t="shared" si="24"/>
        <v>21.12</v>
      </c>
      <c r="E45" s="23">
        <f t="shared" si="25"/>
        <v>48.64</v>
      </c>
      <c r="F45" s="34">
        <f t="shared" si="26"/>
        <v>17.599999999999998</v>
      </c>
      <c r="G45" s="19">
        <f t="shared" si="27"/>
        <v>40.533333333333331</v>
      </c>
      <c r="H45" s="37">
        <f t="shared" si="28"/>
        <v>15.085714285714284</v>
      </c>
      <c r="I45" s="11">
        <f t="shared" si="29"/>
        <v>34.74285714285714</v>
      </c>
      <c r="J45" s="40">
        <f t="shared" si="30"/>
        <v>13.2</v>
      </c>
      <c r="K45" s="27">
        <f t="shared" si="31"/>
        <v>30.4</v>
      </c>
    </row>
    <row r="46" spans="1:12" ht="21">
      <c r="A46" s="29" t="s">
        <v>7</v>
      </c>
      <c r="B46" s="15">
        <f>37*80/$B41</f>
        <v>29.6</v>
      </c>
      <c r="C46" s="15">
        <f>85*80/$B41</f>
        <v>68</v>
      </c>
      <c r="D46" s="31">
        <f t="shared" si="24"/>
        <v>23.68</v>
      </c>
      <c r="E46" s="23">
        <f t="shared" si="25"/>
        <v>54.4</v>
      </c>
      <c r="F46" s="34">
        <f t="shared" si="26"/>
        <v>19.733333333333334</v>
      </c>
      <c r="G46" s="19">
        <f t="shared" si="27"/>
        <v>45.333333333333336</v>
      </c>
      <c r="H46" s="37">
        <f t="shared" si="28"/>
        <v>16.914285714285715</v>
      </c>
      <c r="I46" s="11">
        <f t="shared" si="29"/>
        <v>38.857142857142854</v>
      </c>
      <c r="J46" s="40">
        <f t="shared" si="30"/>
        <v>14.8</v>
      </c>
      <c r="K46" s="27">
        <f t="shared" si="31"/>
        <v>34</v>
      </c>
    </row>
    <row r="47" spans="1:12" ht="21">
      <c r="A47" s="29" t="s">
        <v>8</v>
      </c>
      <c r="B47" s="15">
        <f>43*80/$B41</f>
        <v>34.4</v>
      </c>
      <c r="C47" s="15">
        <f>106*80/$B41</f>
        <v>84.8</v>
      </c>
      <c r="D47" s="31">
        <f t="shared" si="24"/>
        <v>27.52</v>
      </c>
      <c r="E47" s="23">
        <f t="shared" si="25"/>
        <v>67.84</v>
      </c>
      <c r="F47" s="34">
        <f t="shared" si="26"/>
        <v>22.93333333333333</v>
      </c>
      <c r="G47" s="19">
        <f t="shared" si="27"/>
        <v>56.533333333333331</v>
      </c>
      <c r="H47" s="37">
        <f t="shared" si="28"/>
        <v>19.657142857142855</v>
      </c>
      <c r="I47" s="11">
        <f t="shared" si="29"/>
        <v>48.457142857142856</v>
      </c>
      <c r="J47" s="40">
        <f t="shared" si="30"/>
        <v>17.2</v>
      </c>
      <c r="K47" s="27">
        <f t="shared" si="31"/>
        <v>42.4</v>
      </c>
    </row>
    <row r="48" spans="1:12" ht="21.75" thickBot="1">
      <c r="A48" s="29" t="s">
        <v>9</v>
      </c>
      <c r="B48" s="15">
        <f>45*80/$B41</f>
        <v>36</v>
      </c>
      <c r="C48" s="15">
        <f>110*80/$B41</f>
        <v>88</v>
      </c>
      <c r="D48" s="31">
        <f t="shared" si="24"/>
        <v>28.8</v>
      </c>
      <c r="E48" s="23">
        <f t="shared" si="25"/>
        <v>70.400000000000006</v>
      </c>
      <c r="F48" s="34">
        <f t="shared" si="26"/>
        <v>24</v>
      </c>
      <c r="G48" s="19">
        <f t="shared" si="27"/>
        <v>58.666666666666664</v>
      </c>
      <c r="H48" s="37">
        <f t="shared" si="28"/>
        <v>20.571428571428569</v>
      </c>
      <c r="I48" s="11">
        <f t="shared" si="29"/>
        <v>50.285714285714285</v>
      </c>
      <c r="J48" s="40">
        <f t="shared" si="30"/>
        <v>18</v>
      </c>
      <c r="K48" s="27">
        <f t="shared" si="31"/>
        <v>44</v>
      </c>
    </row>
    <row r="49" spans="1:11" ht="21">
      <c r="A49" s="44" t="s">
        <v>24</v>
      </c>
      <c r="B49" s="52">
        <f>41*80/$B41</f>
        <v>32.799999999999997</v>
      </c>
      <c r="C49" s="46">
        <f>93*80/$B41</f>
        <v>74.400000000000006</v>
      </c>
      <c r="D49" s="30">
        <f t="shared" si="24"/>
        <v>26.239999999999995</v>
      </c>
      <c r="E49" s="47">
        <f t="shared" si="25"/>
        <v>59.52</v>
      </c>
      <c r="F49" s="33">
        <f t="shared" si="26"/>
        <v>21.866666666666664</v>
      </c>
      <c r="G49" s="48">
        <f t="shared" si="27"/>
        <v>49.6</v>
      </c>
      <c r="H49" s="36">
        <f t="shared" si="28"/>
        <v>18.742857142857144</v>
      </c>
      <c r="I49" s="49">
        <f t="shared" si="29"/>
        <v>42.51428571428572</v>
      </c>
      <c r="J49" s="39">
        <f t="shared" si="30"/>
        <v>16.399999999999999</v>
      </c>
      <c r="K49" s="45">
        <f t="shared" si="31"/>
        <v>37.200000000000003</v>
      </c>
    </row>
    <row r="50" spans="1:11" ht="21.75" thickBot="1">
      <c r="A50" s="42" t="s">
        <v>23</v>
      </c>
      <c r="B50" s="51">
        <f>49*80/$B41</f>
        <v>39.200000000000003</v>
      </c>
      <c r="C50" s="16">
        <f>113*80/$B41</f>
        <v>90.4</v>
      </c>
      <c r="D50" s="32">
        <f t="shared" si="24"/>
        <v>31.360000000000003</v>
      </c>
      <c r="E50" s="24">
        <f t="shared" si="25"/>
        <v>72.320000000000007</v>
      </c>
      <c r="F50" s="35">
        <f t="shared" si="26"/>
        <v>26.133333333333336</v>
      </c>
      <c r="G50" s="20">
        <f t="shared" si="27"/>
        <v>60.266666666666673</v>
      </c>
      <c r="H50" s="38">
        <f t="shared" si="28"/>
        <v>22.400000000000002</v>
      </c>
      <c r="I50" s="12">
        <f t="shared" si="29"/>
        <v>51.657142857142858</v>
      </c>
      <c r="J50" s="41">
        <f t="shared" si="30"/>
        <v>19.600000000000001</v>
      </c>
      <c r="K50" s="28">
        <f t="shared" si="31"/>
        <v>45.2</v>
      </c>
    </row>
    <row r="52" spans="1:11" ht="31.5" customHeight="1" thickBot="1">
      <c r="B52" t="s">
        <v>28</v>
      </c>
    </row>
    <row r="53" spans="1:11" ht="27" thickBot="1">
      <c r="A53" s="50" t="s">
        <v>30</v>
      </c>
      <c r="B53" s="53">
        <v>110</v>
      </c>
      <c r="C53" t="s">
        <v>26</v>
      </c>
    </row>
    <row r="54" spans="1:11" ht="21.75" thickBot="1">
      <c r="A54" s="8" t="s">
        <v>0</v>
      </c>
      <c r="B54" s="56" t="s">
        <v>1</v>
      </c>
      <c r="C54" s="57"/>
      <c r="D54" s="58" t="s">
        <v>2</v>
      </c>
      <c r="E54" s="59"/>
      <c r="F54" s="60" t="s">
        <v>3</v>
      </c>
      <c r="G54" s="61"/>
      <c r="H54" s="62" t="s">
        <v>4</v>
      </c>
      <c r="I54" s="63"/>
      <c r="J54" s="64" t="s">
        <v>5</v>
      </c>
      <c r="K54" s="65"/>
    </row>
    <row r="55" spans="1:11" ht="75.75" thickBot="1">
      <c r="A55" s="7" t="s">
        <v>22</v>
      </c>
      <c r="B55" s="13" t="s">
        <v>11</v>
      </c>
      <c r="C55" s="14" t="s">
        <v>12</v>
      </c>
      <c r="D55" s="21" t="s">
        <v>13</v>
      </c>
      <c r="E55" s="22" t="s">
        <v>14</v>
      </c>
      <c r="F55" s="17" t="s">
        <v>15</v>
      </c>
      <c r="G55" s="18" t="s">
        <v>16</v>
      </c>
      <c r="H55" s="9" t="s">
        <v>17</v>
      </c>
      <c r="I55" s="10" t="s">
        <v>18</v>
      </c>
      <c r="J55" s="25" t="s">
        <v>19</v>
      </c>
      <c r="K55" s="26" t="s">
        <v>20</v>
      </c>
    </row>
    <row r="56" spans="1:11" ht="21">
      <c r="A56" s="29" t="s">
        <v>6</v>
      </c>
      <c r="B56" s="15">
        <f>25*80/$B53</f>
        <v>18.181818181818183</v>
      </c>
      <c r="C56" s="15">
        <f>65*80/$B53</f>
        <v>47.272727272727273</v>
      </c>
      <c r="D56" s="30">
        <f t="shared" ref="D56:D62" si="32">E56*$B56/$C56</f>
        <v>14.545454545454547</v>
      </c>
      <c r="E56" s="23">
        <f t="shared" ref="E56:E62" si="33">C56/1.25</f>
        <v>37.81818181818182</v>
      </c>
      <c r="F56" s="33">
        <f t="shared" ref="F56:F62" si="34">G56*$B56/$C56</f>
        <v>12.121212121212123</v>
      </c>
      <c r="G56" s="19">
        <f t="shared" ref="G56:G62" si="35">C56/1.5</f>
        <v>31.515151515151516</v>
      </c>
      <c r="H56" s="36">
        <f t="shared" ref="H56:H62" si="36">I56*$B56/$C56</f>
        <v>10.389610389610391</v>
      </c>
      <c r="I56" s="11">
        <f t="shared" ref="I56:I62" si="37">C56/1.75</f>
        <v>27.012987012987015</v>
      </c>
      <c r="J56" s="39">
        <f t="shared" ref="J56:J62" si="38">K56*$B56/$C56</f>
        <v>9.0909090909090917</v>
      </c>
      <c r="K56" s="27">
        <f t="shared" ref="K56:K62" si="39">C56/2</f>
        <v>23.636363636363637</v>
      </c>
    </row>
    <row r="57" spans="1:11" ht="21">
      <c r="A57" s="29" t="s">
        <v>10</v>
      </c>
      <c r="B57" s="15">
        <f>33*80/$B53</f>
        <v>24</v>
      </c>
      <c r="C57" s="15">
        <f>76*80/$B53</f>
        <v>55.272727272727273</v>
      </c>
      <c r="D57" s="31">
        <f t="shared" si="32"/>
        <v>19.2</v>
      </c>
      <c r="E57" s="23">
        <f t="shared" si="33"/>
        <v>44.218181818181819</v>
      </c>
      <c r="F57" s="34">
        <f t="shared" si="34"/>
        <v>16.000000000000004</v>
      </c>
      <c r="G57" s="19">
        <f t="shared" si="35"/>
        <v>36.848484848484851</v>
      </c>
      <c r="H57" s="37">
        <f t="shared" si="36"/>
        <v>13.714285714285715</v>
      </c>
      <c r="I57" s="11">
        <f t="shared" si="37"/>
        <v>31.584415584415584</v>
      </c>
      <c r="J57" s="40">
        <f t="shared" si="38"/>
        <v>12</v>
      </c>
      <c r="K57" s="27">
        <f t="shared" si="39"/>
        <v>27.636363636363637</v>
      </c>
    </row>
    <row r="58" spans="1:11" ht="21">
      <c r="A58" s="29" t="s">
        <v>7</v>
      </c>
      <c r="B58" s="15">
        <f>37*80/$B53</f>
        <v>26.90909090909091</v>
      </c>
      <c r="C58" s="15">
        <f>85*80/$B53</f>
        <v>61.81818181818182</v>
      </c>
      <c r="D58" s="31">
        <f t="shared" si="32"/>
        <v>21.527272727272727</v>
      </c>
      <c r="E58" s="23">
        <f t="shared" si="33"/>
        <v>49.454545454545453</v>
      </c>
      <c r="F58" s="34">
        <f t="shared" si="34"/>
        <v>17.939393939393938</v>
      </c>
      <c r="G58" s="19">
        <f t="shared" si="35"/>
        <v>41.212121212121211</v>
      </c>
      <c r="H58" s="37">
        <f t="shared" si="36"/>
        <v>15.376623376623376</v>
      </c>
      <c r="I58" s="11">
        <f t="shared" si="37"/>
        <v>35.324675324675326</v>
      </c>
      <c r="J58" s="40">
        <f t="shared" si="38"/>
        <v>13.454545454545455</v>
      </c>
      <c r="K58" s="27">
        <f t="shared" si="39"/>
        <v>30.90909090909091</v>
      </c>
    </row>
    <row r="59" spans="1:11" ht="21">
      <c r="A59" s="29" t="s">
        <v>8</v>
      </c>
      <c r="B59" s="15">
        <f>43*80/$B53</f>
        <v>31.272727272727273</v>
      </c>
      <c r="C59" s="15">
        <f>106*80/$B53</f>
        <v>77.090909090909093</v>
      </c>
      <c r="D59" s="31">
        <f t="shared" si="32"/>
        <v>25.018181818181816</v>
      </c>
      <c r="E59" s="23">
        <f t="shared" si="33"/>
        <v>61.672727272727272</v>
      </c>
      <c r="F59" s="34">
        <f t="shared" si="34"/>
        <v>20.848484848484848</v>
      </c>
      <c r="G59" s="19">
        <f t="shared" si="35"/>
        <v>51.393939393939398</v>
      </c>
      <c r="H59" s="37">
        <f t="shared" si="36"/>
        <v>17.870129870129869</v>
      </c>
      <c r="I59" s="11">
        <f t="shared" si="37"/>
        <v>44.051948051948052</v>
      </c>
      <c r="J59" s="40">
        <f t="shared" si="38"/>
        <v>15.636363636363637</v>
      </c>
      <c r="K59" s="27">
        <f t="shared" si="39"/>
        <v>38.545454545454547</v>
      </c>
    </row>
    <row r="60" spans="1:11" ht="21.75" thickBot="1">
      <c r="A60" s="29" t="s">
        <v>9</v>
      </c>
      <c r="B60" s="15">
        <f>45*80/$B53</f>
        <v>32.727272727272727</v>
      </c>
      <c r="C60" s="15">
        <f>110*80/$B53</f>
        <v>80</v>
      </c>
      <c r="D60" s="31">
        <f t="shared" si="32"/>
        <v>26.18181818181818</v>
      </c>
      <c r="E60" s="23">
        <f t="shared" si="33"/>
        <v>64</v>
      </c>
      <c r="F60" s="34">
        <f t="shared" si="34"/>
        <v>21.81818181818182</v>
      </c>
      <c r="G60" s="19">
        <f t="shared" si="35"/>
        <v>53.333333333333336</v>
      </c>
      <c r="H60" s="37">
        <f t="shared" si="36"/>
        <v>18.701298701298704</v>
      </c>
      <c r="I60" s="11">
        <f t="shared" si="37"/>
        <v>45.714285714285715</v>
      </c>
      <c r="J60" s="40">
        <f t="shared" si="38"/>
        <v>16.363636363636363</v>
      </c>
      <c r="K60" s="27">
        <f t="shared" si="39"/>
        <v>40</v>
      </c>
    </row>
    <row r="61" spans="1:11" ht="21">
      <c r="A61" s="44" t="s">
        <v>24</v>
      </c>
      <c r="B61" s="52">
        <f>41*80/$B53</f>
        <v>29.818181818181817</v>
      </c>
      <c r="C61" s="46">
        <f>93*80/$B53</f>
        <v>67.63636363636364</v>
      </c>
      <c r="D61" s="30">
        <f t="shared" si="32"/>
        <v>23.854545454545452</v>
      </c>
      <c r="E61" s="47">
        <f t="shared" si="33"/>
        <v>54.109090909090909</v>
      </c>
      <c r="F61" s="33">
        <f t="shared" si="34"/>
        <v>19.878787878787879</v>
      </c>
      <c r="G61" s="48">
        <f t="shared" si="35"/>
        <v>45.090909090909093</v>
      </c>
      <c r="H61" s="36">
        <f t="shared" si="36"/>
        <v>17.038961038961038</v>
      </c>
      <c r="I61" s="49">
        <f t="shared" si="37"/>
        <v>38.649350649350652</v>
      </c>
      <c r="J61" s="39">
        <f t="shared" si="38"/>
        <v>14.909090909090908</v>
      </c>
      <c r="K61" s="45">
        <f t="shared" si="39"/>
        <v>33.81818181818182</v>
      </c>
    </row>
    <row r="62" spans="1:11" ht="21.75" thickBot="1">
      <c r="A62" s="42" t="s">
        <v>23</v>
      </c>
      <c r="B62" s="51">
        <f>49*80/$B53</f>
        <v>35.636363636363633</v>
      </c>
      <c r="C62" s="16">
        <f>113*80/$B53</f>
        <v>82.181818181818187</v>
      </c>
      <c r="D62" s="32">
        <f t="shared" si="32"/>
        <v>28.509090909090904</v>
      </c>
      <c r="E62" s="24">
        <f t="shared" si="33"/>
        <v>65.74545454545455</v>
      </c>
      <c r="F62" s="35">
        <f t="shared" si="34"/>
        <v>23.757575757575754</v>
      </c>
      <c r="G62" s="20">
        <f t="shared" si="35"/>
        <v>54.787878787878789</v>
      </c>
      <c r="H62" s="38">
        <f t="shared" si="36"/>
        <v>20.363636363636363</v>
      </c>
      <c r="I62" s="12">
        <f t="shared" si="37"/>
        <v>46.961038961038966</v>
      </c>
      <c r="J62" s="41">
        <f t="shared" si="38"/>
        <v>17.818181818181817</v>
      </c>
      <c r="K62" s="28">
        <f t="shared" si="39"/>
        <v>41.090909090909093</v>
      </c>
    </row>
  </sheetData>
  <mergeCells count="25">
    <mergeCell ref="B5:C5"/>
    <mergeCell ref="D5:E5"/>
    <mergeCell ref="F5:G5"/>
    <mergeCell ref="H5:I5"/>
    <mergeCell ref="J5:K5"/>
    <mergeCell ref="B42:C42"/>
    <mergeCell ref="D42:E42"/>
    <mergeCell ref="F42:G42"/>
    <mergeCell ref="H42:I42"/>
    <mergeCell ref="J42:K42"/>
    <mergeCell ref="B18:C18"/>
    <mergeCell ref="D18:E18"/>
    <mergeCell ref="F18:G18"/>
    <mergeCell ref="H18:I18"/>
    <mergeCell ref="J18:K18"/>
    <mergeCell ref="B30:C30"/>
    <mergeCell ref="D30:E30"/>
    <mergeCell ref="F30:G30"/>
    <mergeCell ref="H30:I30"/>
    <mergeCell ref="J30:K30"/>
    <mergeCell ref="B54:C54"/>
    <mergeCell ref="D54:E54"/>
    <mergeCell ref="F54:G54"/>
    <mergeCell ref="H54:I54"/>
    <mergeCell ref="J54:K54"/>
  </mergeCells>
  <pageMargins left="0.70866141732283472" right="0.70866141732283472" top="0.74803149606299213" bottom="0.74803149606299213" header="0.31496062992125984" footer="0.31496062992125984"/>
  <pageSetup scale="53" orientation="landscape" horizontalDpi="4294967293" verticalDpi="1200" r:id="rId1"/>
  <ignoredErrors>
    <ignoredError sqref="E7:K11 I12 G12 E12: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FRANCOIS LARIVEE</dc:creator>
  <cp:lastModifiedBy>JEAN FRANCOIS LARIVEE</cp:lastModifiedBy>
  <cp:lastPrinted>2020-02-18T18:05:39Z</cp:lastPrinted>
  <dcterms:created xsi:type="dcterms:W3CDTF">2020-02-18T16:58:07Z</dcterms:created>
  <dcterms:modified xsi:type="dcterms:W3CDTF">2020-02-18T19:23:10Z</dcterms:modified>
</cp:coreProperties>
</file>